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Pt. Projections" sheetId="1" r:id="rId1"/>
    <sheet name="Expernses" sheetId="2" r:id="rId2"/>
    <sheet name="Sheet1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<sst xmlns="http://schemas.openxmlformats.org/spreadsheetml/2006/main" count="134" uniqueCount="101">
  <si>
    <t>Non-Recurring Expenses</t>
  </si>
  <si>
    <t>Buildout</t>
  </si>
  <si>
    <t>Polaroid Camera</t>
  </si>
  <si>
    <t>Decoration</t>
  </si>
  <si>
    <t>Bookshelf</t>
  </si>
  <si>
    <t>Total Non-Recurring</t>
  </si>
  <si>
    <t>Toys</t>
  </si>
  <si>
    <t>Recurring Expenses</t>
  </si>
  <si>
    <t>Rent</t>
  </si>
  <si>
    <t>X-ray Lease</t>
  </si>
  <si>
    <t>Sub. Station Lease</t>
  </si>
  <si>
    <t>CA salary</t>
  </si>
  <si>
    <t>DC salary</t>
  </si>
  <si>
    <t>Insurance/Dues</t>
  </si>
  <si>
    <t>Student Loan</t>
  </si>
  <si>
    <t>X-ray Supplies</t>
  </si>
  <si>
    <t>Total Recurring</t>
  </si>
  <si>
    <t>Total Expenses</t>
  </si>
  <si>
    <t>Working Capital</t>
  </si>
  <si>
    <t>Guest Chairs (2)</t>
  </si>
  <si>
    <t>Printer</t>
  </si>
  <si>
    <t>Laser Printer</t>
  </si>
  <si>
    <t>Paper</t>
  </si>
  <si>
    <t>Pens/Pencils</t>
  </si>
  <si>
    <t>Stapler (2)</t>
  </si>
  <si>
    <t>Tape Dispenser (2)</t>
  </si>
  <si>
    <t xml:space="preserve">3-hole Punch </t>
  </si>
  <si>
    <t>2-Hole Punch</t>
  </si>
  <si>
    <t>3-Ring Binders (15)</t>
  </si>
  <si>
    <t>Letter Trays</t>
  </si>
  <si>
    <t>Printer Cartridges</t>
  </si>
  <si>
    <t>Trash Cans</t>
  </si>
  <si>
    <t>Coat Rack</t>
  </si>
  <si>
    <t>Rolling Stool</t>
  </si>
  <si>
    <t>Patient Files (300)</t>
  </si>
  <si>
    <t>Laptop</t>
  </si>
  <si>
    <t>Face Paper</t>
  </si>
  <si>
    <t>Phone</t>
  </si>
  <si>
    <t>Electricity</t>
  </si>
  <si>
    <t>Misc</t>
  </si>
  <si>
    <t>Postage</t>
  </si>
  <si>
    <t>Advertising</t>
  </si>
  <si>
    <t xml:space="preserve">Projected First Year </t>
  </si>
  <si>
    <t>New Patients</t>
  </si>
  <si>
    <t>Exam/X-ray</t>
  </si>
  <si>
    <t>Adjustments</t>
  </si>
  <si>
    <t>Loan Repay</t>
  </si>
  <si>
    <t>Re-exams</t>
  </si>
  <si>
    <t>Adj Collection</t>
  </si>
  <si>
    <t>Management Consult</t>
  </si>
  <si>
    <t>Personal Budget</t>
  </si>
  <si>
    <t>Car Payment</t>
  </si>
  <si>
    <t>Credit Cards</t>
  </si>
  <si>
    <t>Gasoline</t>
  </si>
  <si>
    <t>Car Insurance</t>
  </si>
  <si>
    <t>Groceries</t>
  </si>
  <si>
    <t>Tithing</t>
  </si>
  <si>
    <t>Clothing</t>
  </si>
  <si>
    <t>Entertainment</t>
  </si>
  <si>
    <t>Retirement</t>
  </si>
  <si>
    <t>Health Ins</t>
  </si>
  <si>
    <t>Total</t>
  </si>
  <si>
    <t>Savings</t>
  </si>
  <si>
    <t>Cell</t>
  </si>
  <si>
    <t>12 Mth Totals</t>
  </si>
  <si>
    <t>Patient Revenues</t>
  </si>
  <si>
    <t>Continuing Patients</t>
  </si>
  <si>
    <t>Totals</t>
  </si>
  <si>
    <t>Gross Patient Revenues</t>
  </si>
  <si>
    <t>Refunds/Allowances</t>
  </si>
  <si>
    <t>Banking Charges</t>
  </si>
  <si>
    <t>Office Supplies</t>
  </si>
  <si>
    <t>Legal Fees</t>
  </si>
  <si>
    <t>Accounting Fees</t>
  </si>
  <si>
    <t>Total Operating Expenses</t>
  </si>
  <si>
    <t>Net Income</t>
  </si>
  <si>
    <t>x-ray</t>
  </si>
  <si>
    <t xml:space="preserve">Month 1 </t>
  </si>
  <si>
    <t xml:space="preserve">Month 2 </t>
  </si>
  <si>
    <t>Month 3</t>
  </si>
  <si>
    <t xml:space="preserve">Month 4 </t>
  </si>
  <si>
    <t>Month 5</t>
  </si>
  <si>
    <t>Month 6</t>
  </si>
  <si>
    <t xml:space="preserve">Month 7 </t>
  </si>
  <si>
    <t xml:space="preserve">Month 8 </t>
  </si>
  <si>
    <t>Month 9</t>
  </si>
  <si>
    <t>Month 10</t>
  </si>
  <si>
    <t>Month 11</t>
  </si>
  <si>
    <t>Month 12</t>
  </si>
  <si>
    <t>Year Totals</t>
  </si>
  <si>
    <t>($-7,155)</t>
  </si>
  <si>
    <t>($-4,915)</t>
  </si>
  <si>
    <t>($-2,843)</t>
  </si>
  <si>
    <t>($-1,499)</t>
  </si>
  <si>
    <t>Sign</t>
  </si>
  <si>
    <t>MEP plans</t>
  </si>
  <si>
    <t>Tables (1)</t>
  </si>
  <si>
    <t>Chairs (4)</t>
  </si>
  <si>
    <t>Shelves/Cabinets</t>
  </si>
  <si>
    <t>Computer monitors</t>
  </si>
  <si>
    <t xml:space="preserve"> Exam/X-ray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</si>
</sst>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;[Red]#,##0.00"/>
    <numFmt numFmtId="166" formatCode="&quot;$&quot;#,##0.00;[Red]&quot;$&quot;#,##0.0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_(* #,##0_);_(* \(#,##0\);_(* &quot;-&quot;??_);_(@_)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0" xfId="17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2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1" fillId="0" borderId="0" xfId="17" applyNumberFormat="1" applyFont="1" applyAlignment="1">
      <alignment horizontal="center"/>
    </xf>
    <xf numFmtId="8" fontId="1" fillId="0" borderId="1" xfId="0" applyNumberFormat="1" applyFont="1" applyBorder="1" applyAlignment="1">
      <alignment horizontal="center"/>
    </xf>
    <xf numFmtId="8" fontId="1" fillId="0" borderId="1" xfId="17" applyNumberFormat="1" applyFont="1" applyBorder="1" applyAlignment="1">
      <alignment horizontal="center"/>
    </xf>
    <xf numFmtId="8" fontId="1" fillId="0" borderId="0" xfId="0" applyNumberFormat="1" applyFont="1" applyBorder="1" applyAlignment="1">
      <alignment horizontal="center"/>
    </xf>
    <xf numFmtId="8" fontId="1" fillId="0" borderId="0" xfId="17" applyNumberFormat="1" applyFont="1" applyBorder="1" applyAlignment="1">
      <alignment horizontal="center"/>
    </xf>
    <xf numFmtId="8" fontId="1" fillId="0" borderId="0" xfId="0" applyNumberFormat="1" applyFont="1" applyAlignment="1">
      <alignment/>
    </xf>
    <xf numFmtId="8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9" fontId="1" fillId="0" borderId="0" xfId="19" applyFont="1" applyAlignment="1">
      <alignment horizontal="center"/>
    </xf>
    <xf numFmtId="170" fontId="1" fillId="0" borderId="0" xfId="15" applyNumberFormat="1" applyFont="1" applyAlignment="1">
      <alignment horizontal="center"/>
    </xf>
    <xf numFmtId="170" fontId="1" fillId="0" borderId="0" xfId="15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8" fontId="4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workbookViewId="0" topLeftCell="A1">
      <selection activeCell="F32" sqref="F32"/>
    </sheetView>
  </sheetViews>
  <sheetFormatPr defaultColWidth="9.140625" defaultRowHeight="12.75"/>
  <cols>
    <col min="1" max="1" width="16.7109375" style="6" customWidth="1"/>
    <col min="2" max="13" width="10.7109375" style="6" customWidth="1"/>
    <col min="14" max="14" width="14.8515625" style="6" customWidth="1"/>
    <col min="15" max="16384" width="9.140625" style="6" customWidth="1"/>
  </cols>
  <sheetData>
    <row r="1" spans="1:14" ht="12">
      <c r="A1" s="6" t="s">
        <v>42</v>
      </c>
      <c r="N1" s="6" t="s">
        <v>64</v>
      </c>
    </row>
    <row r="2" spans="1:2" ht="12">
      <c r="A2" s="6" t="s">
        <v>100</v>
      </c>
      <c r="B2" s="7">
        <v>165</v>
      </c>
    </row>
    <row r="3" spans="1:2" ht="12">
      <c r="A3" s="6" t="s">
        <v>45</v>
      </c>
      <c r="B3" s="7">
        <v>35</v>
      </c>
    </row>
    <row r="4" spans="1:2" ht="12">
      <c r="A4" s="6" t="s">
        <v>47</v>
      </c>
      <c r="B4" s="7">
        <v>50</v>
      </c>
    </row>
    <row r="5" spans="1:2" ht="12">
      <c r="A5" s="6" t="s">
        <v>65</v>
      </c>
      <c r="B5" s="7"/>
    </row>
    <row r="6" spans="2:14" ht="12">
      <c r="B6" s="6" t="s">
        <v>77</v>
      </c>
      <c r="C6" s="12" t="s">
        <v>78</v>
      </c>
      <c r="D6" s="12" t="s">
        <v>79</v>
      </c>
      <c r="E6" s="12" t="s">
        <v>80</v>
      </c>
      <c r="F6" s="12" t="s">
        <v>81</v>
      </c>
      <c r="G6" s="12" t="s">
        <v>82</v>
      </c>
      <c r="H6" s="12" t="s">
        <v>83</v>
      </c>
      <c r="I6" s="12" t="s">
        <v>84</v>
      </c>
      <c r="J6" s="12" t="s">
        <v>85</v>
      </c>
      <c r="K6" s="12" t="s">
        <v>86</v>
      </c>
      <c r="L6" s="12" t="s">
        <v>87</v>
      </c>
      <c r="M6" s="12" t="s">
        <v>88</v>
      </c>
      <c r="N6" s="12" t="s">
        <v>89</v>
      </c>
    </row>
    <row r="7" spans="1:14" ht="12">
      <c r="A7" s="6" t="s">
        <v>43</v>
      </c>
      <c r="B7" s="9">
        <v>10</v>
      </c>
      <c r="C7" s="9">
        <v>10</v>
      </c>
      <c r="D7" s="9">
        <v>11</v>
      </c>
      <c r="E7" s="9">
        <v>11</v>
      </c>
      <c r="F7" s="9">
        <v>12</v>
      </c>
      <c r="G7" s="9">
        <v>12</v>
      </c>
      <c r="H7" s="9">
        <v>15</v>
      </c>
      <c r="I7" s="9">
        <v>15</v>
      </c>
      <c r="J7" s="9">
        <v>17</v>
      </c>
      <c r="K7" s="9">
        <v>18</v>
      </c>
      <c r="L7" s="9">
        <v>20</v>
      </c>
      <c r="M7" s="9">
        <v>20</v>
      </c>
      <c r="N7" s="8">
        <f>SUM(B7:B7:M7)</f>
        <v>171</v>
      </c>
    </row>
    <row r="8" spans="1:13" ht="12">
      <c r="A8" s="6" t="s">
        <v>66</v>
      </c>
      <c r="B8" s="9"/>
      <c r="C8" s="9">
        <f>SUM(B7)</f>
        <v>10</v>
      </c>
      <c r="D8" s="9">
        <f>SUM(B7+C7)</f>
        <v>20</v>
      </c>
      <c r="E8" s="9">
        <f aca="true" t="shared" si="0" ref="E8:M8">SUM(D8+D7)</f>
        <v>31</v>
      </c>
      <c r="F8" s="9">
        <f t="shared" si="0"/>
        <v>42</v>
      </c>
      <c r="G8" s="9">
        <f t="shared" si="0"/>
        <v>54</v>
      </c>
      <c r="H8" s="9">
        <f t="shared" si="0"/>
        <v>66</v>
      </c>
      <c r="I8" s="9">
        <f t="shared" si="0"/>
        <v>81</v>
      </c>
      <c r="J8" s="9">
        <f t="shared" si="0"/>
        <v>96</v>
      </c>
      <c r="K8" s="9">
        <f t="shared" si="0"/>
        <v>113</v>
      </c>
      <c r="L8" s="9">
        <f t="shared" si="0"/>
        <v>131</v>
      </c>
      <c r="M8" s="9">
        <f t="shared" si="0"/>
        <v>151</v>
      </c>
    </row>
    <row r="9" spans="2:13" ht="12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2">
      <c r="A10" s="10" t="s">
        <v>45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4" ht="12">
      <c r="A11" s="6" t="s">
        <v>43</v>
      </c>
      <c r="B11" s="9">
        <f aca="true" t="shared" si="1" ref="B11:M11">SUM(B7*3)*4</f>
        <v>120</v>
      </c>
      <c r="C11" s="9">
        <f t="shared" si="1"/>
        <v>120</v>
      </c>
      <c r="D11" s="9">
        <f t="shared" si="1"/>
        <v>132</v>
      </c>
      <c r="E11" s="9">
        <f t="shared" si="1"/>
        <v>132</v>
      </c>
      <c r="F11" s="9">
        <f t="shared" si="1"/>
        <v>144</v>
      </c>
      <c r="G11" s="9">
        <f t="shared" si="1"/>
        <v>144</v>
      </c>
      <c r="H11" s="9">
        <f t="shared" si="1"/>
        <v>180</v>
      </c>
      <c r="I11" s="9">
        <f t="shared" si="1"/>
        <v>180</v>
      </c>
      <c r="J11" s="9">
        <f t="shared" si="1"/>
        <v>204</v>
      </c>
      <c r="K11" s="9">
        <f t="shared" si="1"/>
        <v>216</v>
      </c>
      <c r="L11" s="9">
        <f t="shared" si="1"/>
        <v>240</v>
      </c>
      <c r="M11" s="9">
        <f t="shared" si="1"/>
        <v>240</v>
      </c>
      <c r="N11" s="8">
        <f>SUM(B11:M11)</f>
        <v>2052</v>
      </c>
    </row>
    <row r="12" spans="1:14" ht="12">
      <c r="A12" s="6" t="s">
        <v>66</v>
      </c>
      <c r="B12" s="9"/>
      <c r="C12" s="9">
        <f>SUM(4*(B7*2))</f>
        <v>80</v>
      </c>
      <c r="D12" s="9">
        <f>SUM(4*((B7)+(C7*2)))</f>
        <v>120</v>
      </c>
      <c r="E12" s="9">
        <f>SUM(4*((B7+C7)+(D7*2)))</f>
        <v>168</v>
      </c>
      <c r="F12" s="9">
        <f>SUM(4*((B7+C7+D7)+(E7*2)))</f>
        <v>212</v>
      </c>
      <c r="G12" s="9">
        <f>SUM(4*((B7+C7+D7+E7)+(F7*2)))</f>
        <v>264</v>
      </c>
      <c r="H12" s="9">
        <f>SUM(4*((B7+C7+D7+E7+F7)+(G7*2)))</f>
        <v>312</v>
      </c>
      <c r="I12" s="9">
        <f>SUM(4*((B7+C7+D7+E7+F7+G7)+(H7*2)))</f>
        <v>384</v>
      </c>
      <c r="J12" s="9">
        <f>SUM(4*((B7+C7+D7+E7+F7+G7+H7)+(I7*2)))</f>
        <v>444</v>
      </c>
      <c r="K12" s="9">
        <f>SUM(4*((B7+C7+D7+E7+F7+G7+H7+I7)+(J7*2)))</f>
        <v>520</v>
      </c>
      <c r="L12" s="9">
        <f>SUM(4*(B7+(C7+D7+E7+F7+G7+H7+I7+J7)+(K7*2)))</f>
        <v>596</v>
      </c>
      <c r="M12" s="9">
        <f>SUM(4*(B7+C7+(D7+E7+F7+G7+H7+I7+J7+K7)+(L7*2)))</f>
        <v>684</v>
      </c>
      <c r="N12" s="8">
        <f>SUM(B12:M12)</f>
        <v>3784</v>
      </c>
    </row>
    <row r="13" spans="1:14" ht="12">
      <c r="A13" s="6" t="s">
        <v>45</v>
      </c>
      <c r="B13" s="30">
        <v>120</v>
      </c>
      <c r="C13" s="30">
        <f>SUM(B7*2)*4+((C7*3)*4)</f>
        <v>200</v>
      </c>
      <c r="D13" s="29">
        <f>SUM(B7)*4+(C7*2)*4+(D7*3)*4</f>
        <v>252</v>
      </c>
      <c r="E13" s="29">
        <f>SUM(4*((B7+C7)+(D7*2)+(E7*3)))</f>
        <v>300</v>
      </c>
      <c r="F13" s="29">
        <f>SUM(4*((B7+C7+D7)+(E7*2)+(F7*3)))</f>
        <v>356</v>
      </c>
      <c r="G13" s="29">
        <f>SUM(4*((B7+C7+D7+E7)+(F7*2)+(G7*3)))</f>
        <v>408</v>
      </c>
      <c r="H13" s="29">
        <f>SUM(4*((B7+C7+D7+E7+F7)+(G7*2)+(H7*3)))</f>
        <v>492</v>
      </c>
      <c r="I13" s="29">
        <f>SUM(4*((B7+C7+D7+E7+F7+G7)+(H7*2)+(I7*3)))</f>
        <v>564</v>
      </c>
      <c r="J13" s="29">
        <f>SUM(4*((B7+C7+D7+E7+F7+G7+H7)+(I7*2)+(J7*3)))</f>
        <v>648</v>
      </c>
      <c r="K13" s="29">
        <f>SUM(4*((B7+C7+D7+E7+F7+G7+H7+I7)+(J7*2)+(K7*3)))</f>
        <v>736</v>
      </c>
      <c r="L13" s="29">
        <f>SUM(4*((B7+C7+D7+E7+F7+G7+H7+I7+J7)+(K7*2)+(L7*3)))</f>
        <v>836</v>
      </c>
      <c r="M13" s="29">
        <f>SUM(4*((B7+C7+D7+E7+F7+G7+H7+I7+J7+K7)+(L7*2)+(M7*3)))</f>
        <v>924</v>
      </c>
      <c r="N13" s="28"/>
    </row>
    <row r="15" spans="1:14" ht="12">
      <c r="A15" s="11" t="s">
        <v>67</v>
      </c>
      <c r="N15" s="12"/>
    </row>
    <row r="16" spans="1:14" ht="12">
      <c r="A16" s="12" t="s">
        <v>48</v>
      </c>
      <c r="B16" s="20">
        <f>SUM(B13*B3)</f>
        <v>4200</v>
      </c>
      <c r="C16" s="20">
        <f>SUM(C13*B3)</f>
        <v>7000</v>
      </c>
      <c r="D16" s="20">
        <f>SUM(D13*B3)</f>
        <v>8820</v>
      </c>
      <c r="E16" s="20">
        <f>SUM(E13*B3)</f>
        <v>10500</v>
      </c>
      <c r="F16" s="20">
        <f>SUM(F13*B3)</f>
        <v>12460</v>
      </c>
      <c r="G16" s="20">
        <f>SUM(G13*B3)</f>
        <v>14280</v>
      </c>
      <c r="H16" s="20">
        <f>SUM(H13*B3)</f>
        <v>17220</v>
      </c>
      <c r="I16" s="20">
        <f>SUM(I13*B3)</f>
        <v>19740</v>
      </c>
      <c r="J16" s="20">
        <f>SUM(J13*B3)</f>
        <v>22680</v>
      </c>
      <c r="K16" s="20">
        <f>SUM(K13*B3)</f>
        <v>25760</v>
      </c>
      <c r="L16" s="20">
        <f>SUM(L13*B3)</f>
        <v>29260</v>
      </c>
      <c r="M16" s="20">
        <f>SUM(M13*B3)</f>
        <v>32340</v>
      </c>
      <c r="N16" s="19">
        <f aca="true" t="shared" si="2" ref="N16:N21">SUM(B16:M16)</f>
        <v>204260</v>
      </c>
    </row>
    <row r="17" spans="1:14" ht="12">
      <c r="A17" s="12" t="s">
        <v>44</v>
      </c>
      <c r="B17" s="20">
        <f>SUM(B7*B2)</f>
        <v>1650</v>
      </c>
      <c r="C17" s="20">
        <f>SUM(C7*B2)</f>
        <v>1650</v>
      </c>
      <c r="D17" s="20">
        <f>SUM(D7*B2)</f>
        <v>1815</v>
      </c>
      <c r="E17" s="20">
        <f>SUM(E7*B2)</f>
        <v>1815</v>
      </c>
      <c r="F17" s="20">
        <f>SUM(F7*B2)</f>
        <v>1980</v>
      </c>
      <c r="G17" s="20">
        <f>SUM(G7*B2)</f>
        <v>1980</v>
      </c>
      <c r="H17" s="20">
        <f>SUM(H7*B2)</f>
        <v>2475</v>
      </c>
      <c r="I17" s="20">
        <f>SUM(I7*B2)</f>
        <v>2475</v>
      </c>
      <c r="J17" s="20">
        <f>SUM(J7*B2)</f>
        <v>2805</v>
      </c>
      <c r="K17" s="20">
        <f>SUM(K7*B2)</f>
        <v>2970</v>
      </c>
      <c r="L17" s="20">
        <f>SUM(L7*B2)</f>
        <v>3300</v>
      </c>
      <c r="M17" s="20">
        <f>SUM(M7*B2)</f>
        <v>3300</v>
      </c>
      <c r="N17" s="19">
        <f t="shared" si="2"/>
        <v>28215</v>
      </c>
    </row>
    <row r="18" spans="1:14" ht="12.75" thickBot="1">
      <c r="A18" s="12" t="s">
        <v>47</v>
      </c>
      <c r="B18" s="20"/>
      <c r="C18" s="19"/>
      <c r="D18" s="20">
        <f>SUM(B7*B4)</f>
        <v>500</v>
      </c>
      <c r="E18" s="20">
        <f>SUM(C7*B4)</f>
        <v>500</v>
      </c>
      <c r="F18" s="20">
        <f>SUM(D7)*B4</f>
        <v>550</v>
      </c>
      <c r="G18" s="20">
        <f>SUM(B7+E7)*B4</f>
        <v>1050</v>
      </c>
      <c r="H18" s="20">
        <f>SUM(C7+F7)*B4</f>
        <v>1100</v>
      </c>
      <c r="I18" s="20">
        <f>SUM(D7+G7)*B4</f>
        <v>1150</v>
      </c>
      <c r="J18" s="20">
        <f>SUM(B7+E7+H7)*B4</f>
        <v>1800</v>
      </c>
      <c r="K18" s="20">
        <f>SUM(C7+F7+I7)*B4</f>
        <v>1850</v>
      </c>
      <c r="L18" s="20">
        <f>SUM(D7+G7+J7)*B4</f>
        <v>2000</v>
      </c>
      <c r="M18" s="20">
        <f>SUM(B7+E7+H7+K7)*B4</f>
        <v>2700</v>
      </c>
      <c r="N18" s="19">
        <f t="shared" si="2"/>
        <v>13200</v>
      </c>
    </row>
    <row r="19" spans="1:14" ht="12.75" thickTop="1">
      <c r="A19" s="13" t="s">
        <v>68</v>
      </c>
      <c r="B19" s="22">
        <f aca="true" t="shared" si="3" ref="B19:M19">SUM(B17+B18+B16)</f>
        <v>5850</v>
      </c>
      <c r="C19" s="22">
        <f t="shared" si="3"/>
        <v>8650</v>
      </c>
      <c r="D19" s="22">
        <f t="shared" si="3"/>
        <v>11135</v>
      </c>
      <c r="E19" s="22">
        <f t="shared" si="3"/>
        <v>12815</v>
      </c>
      <c r="F19" s="22">
        <f t="shared" si="3"/>
        <v>14990</v>
      </c>
      <c r="G19" s="22">
        <f t="shared" si="3"/>
        <v>17310</v>
      </c>
      <c r="H19" s="22">
        <f t="shared" si="3"/>
        <v>20795</v>
      </c>
      <c r="I19" s="22">
        <f t="shared" si="3"/>
        <v>23365</v>
      </c>
      <c r="J19" s="22">
        <f t="shared" si="3"/>
        <v>27285</v>
      </c>
      <c r="K19" s="22">
        <f t="shared" si="3"/>
        <v>30580</v>
      </c>
      <c r="L19" s="22">
        <f t="shared" si="3"/>
        <v>34560</v>
      </c>
      <c r="M19" s="22">
        <f t="shared" si="3"/>
        <v>38340</v>
      </c>
      <c r="N19" s="21">
        <f t="shared" si="2"/>
        <v>245675</v>
      </c>
    </row>
    <row r="20" spans="1:14" ht="12">
      <c r="A20" s="14" t="s">
        <v>69</v>
      </c>
      <c r="B20" s="19">
        <f aca="true" t="shared" si="4" ref="B20:M20">-SUM(B19-B21)</f>
        <v>-1755.0000000000005</v>
      </c>
      <c r="C20" s="19">
        <f t="shared" si="4"/>
        <v>-2595</v>
      </c>
      <c r="D20" s="19">
        <f t="shared" si="4"/>
        <v>-3340.500000000001</v>
      </c>
      <c r="E20" s="19">
        <f t="shared" si="4"/>
        <v>-3844.5</v>
      </c>
      <c r="F20" s="19">
        <f t="shared" si="4"/>
        <v>-4497</v>
      </c>
      <c r="G20" s="19">
        <f t="shared" si="4"/>
        <v>-5193</v>
      </c>
      <c r="H20" s="19">
        <f t="shared" si="4"/>
        <v>-6238.500000000002</v>
      </c>
      <c r="I20" s="19">
        <f t="shared" si="4"/>
        <v>-7009.500000000002</v>
      </c>
      <c r="J20" s="19">
        <f t="shared" si="4"/>
        <v>-8185.5</v>
      </c>
      <c r="K20" s="19">
        <f t="shared" si="4"/>
        <v>-9174</v>
      </c>
      <c r="L20" s="19">
        <f t="shared" si="4"/>
        <v>-10368</v>
      </c>
      <c r="M20" s="19">
        <f t="shared" si="4"/>
        <v>-11502</v>
      </c>
      <c r="N20" s="23">
        <f t="shared" si="2"/>
        <v>-73702.5</v>
      </c>
    </row>
    <row r="21" spans="1:14" ht="12">
      <c r="A21" s="12" t="s">
        <v>65</v>
      </c>
      <c r="B21" s="24">
        <f aca="true" t="shared" si="5" ref="B21:M21">SUM(B19*0.7)</f>
        <v>4094.9999999999995</v>
      </c>
      <c r="C21" s="24">
        <f t="shared" si="5"/>
        <v>6055</v>
      </c>
      <c r="D21" s="24">
        <f t="shared" si="5"/>
        <v>7794.499999999999</v>
      </c>
      <c r="E21" s="24">
        <f t="shared" si="5"/>
        <v>8970.5</v>
      </c>
      <c r="F21" s="24">
        <f t="shared" si="5"/>
        <v>10493</v>
      </c>
      <c r="G21" s="24">
        <f t="shared" si="5"/>
        <v>12117</v>
      </c>
      <c r="H21" s="24">
        <f t="shared" si="5"/>
        <v>14556.499999999998</v>
      </c>
      <c r="I21" s="24">
        <f t="shared" si="5"/>
        <v>16355.499999999998</v>
      </c>
      <c r="J21" s="24">
        <f t="shared" si="5"/>
        <v>19099.5</v>
      </c>
      <c r="K21" s="24">
        <f t="shared" si="5"/>
        <v>21406</v>
      </c>
      <c r="L21" s="24">
        <f t="shared" si="5"/>
        <v>24192</v>
      </c>
      <c r="M21" s="24">
        <f t="shared" si="5"/>
        <v>26838</v>
      </c>
      <c r="N21" s="23">
        <f t="shared" si="2"/>
        <v>171972.5</v>
      </c>
    </row>
    <row r="22" spans="1:14" ht="12">
      <c r="A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">
      <c r="A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">
      <c r="A24" s="1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3"/>
    </row>
    <row r="25" spans="1:14" ht="12">
      <c r="A25" s="1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3"/>
    </row>
    <row r="26" spans="1:14" ht="12">
      <c r="A26" s="1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3"/>
    </row>
    <row r="27" spans="1:14" ht="12">
      <c r="A27" s="1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3"/>
    </row>
    <row r="28" spans="1:14" ht="12">
      <c r="A28" s="1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3"/>
    </row>
    <row r="29" spans="1:14" ht="12">
      <c r="A29" s="1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</row>
    <row r="30" spans="1:14" ht="12">
      <c r="A30" s="1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3"/>
    </row>
    <row r="31" spans="1:14" ht="12">
      <c r="A31" s="1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3"/>
    </row>
    <row r="32" spans="1:14" ht="12">
      <c r="A32" s="1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3"/>
    </row>
    <row r="33" spans="1:14" ht="12">
      <c r="A33" s="1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3"/>
    </row>
    <row r="34" spans="1:14" ht="12">
      <c r="A34" s="1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3"/>
    </row>
    <row r="35" spans="1:14" ht="12">
      <c r="A35" s="1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3"/>
    </row>
    <row r="36" spans="1:14" ht="12">
      <c r="A36" s="1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3"/>
    </row>
    <row r="37" spans="1:14" ht="12">
      <c r="A37" s="1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3"/>
    </row>
    <row r="38" spans="1:14" ht="12">
      <c r="A38" s="1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3"/>
    </row>
    <row r="39" spans="1:14" ht="12">
      <c r="A39" s="1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3"/>
    </row>
    <row r="40" s="25" customFormat="1" ht="12"/>
    <row r="41" spans="1:33" ht="1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14" ht="12">
      <c r="A42" s="12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3" ht="12">
      <c r="A43" s="17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">
      <c r="A44" s="17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3" ht="1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2:13" ht="12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</row>
  </sheetData>
  <printOptions/>
  <pageMargins left="0.75" right="0.01" top="1" bottom="1" header="0.5" footer="0.5"/>
  <pageSetup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workbookViewId="0" topLeftCell="A4">
      <selection activeCell="G24" sqref="G24"/>
    </sheetView>
  </sheetViews>
  <sheetFormatPr defaultColWidth="9.140625" defaultRowHeight="12.75"/>
  <cols>
    <col min="1" max="1" width="21.421875" style="0" customWidth="1"/>
    <col min="2" max="13" width="10.140625" style="0" customWidth="1"/>
    <col min="14" max="14" width="14.8515625" style="0" customWidth="1"/>
  </cols>
  <sheetData>
    <row r="1" ht="12.75">
      <c r="A1" t="s">
        <v>7</v>
      </c>
    </row>
    <row r="2" spans="1:14" s="27" customFormat="1" ht="12.75">
      <c r="A2" s="10"/>
      <c r="B2" s="6" t="s">
        <v>77</v>
      </c>
      <c r="C2" s="12" t="s">
        <v>78</v>
      </c>
      <c r="D2" s="12" t="s">
        <v>79</v>
      </c>
      <c r="E2" s="12" t="s">
        <v>80</v>
      </c>
      <c r="F2" s="12" t="s">
        <v>81</v>
      </c>
      <c r="G2" s="12" t="s">
        <v>82</v>
      </c>
      <c r="H2" s="12" t="s">
        <v>83</v>
      </c>
      <c r="I2" s="12" t="s">
        <v>84</v>
      </c>
      <c r="J2" s="12" t="s">
        <v>85</v>
      </c>
      <c r="K2" s="12" t="s">
        <v>86</v>
      </c>
      <c r="L2" s="12" t="s">
        <v>87</v>
      </c>
      <c r="M2" s="12" t="s">
        <v>88</v>
      </c>
      <c r="N2" s="12" t="s">
        <v>89</v>
      </c>
    </row>
    <row r="3" spans="1:14" ht="12.75">
      <c r="A3" s="15" t="s">
        <v>73</v>
      </c>
      <c r="B3" s="25">
        <v>100</v>
      </c>
      <c r="C3" s="25">
        <f aca="true" t="shared" si="0" ref="C3:M3">SUM(B3)</f>
        <v>100</v>
      </c>
      <c r="D3" s="25">
        <f t="shared" si="0"/>
        <v>100</v>
      </c>
      <c r="E3" s="25">
        <f t="shared" si="0"/>
        <v>100</v>
      </c>
      <c r="F3" s="25">
        <f t="shared" si="0"/>
        <v>100</v>
      </c>
      <c r="G3" s="25">
        <f t="shared" si="0"/>
        <v>100</v>
      </c>
      <c r="H3" s="25">
        <f t="shared" si="0"/>
        <v>100</v>
      </c>
      <c r="I3" s="25">
        <f t="shared" si="0"/>
        <v>100</v>
      </c>
      <c r="J3" s="25">
        <f t="shared" si="0"/>
        <v>100</v>
      </c>
      <c r="K3" s="25">
        <f t="shared" si="0"/>
        <v>100</v>
      </c>
      <c r="L3" s="25">
        <f t="shared" si="0"/>
        <v>100</v>
      </c>
      <c r="M3" s="25">
        <f t="shared" si="0"/>
        <v>100</v>
      </c>
      <c r="N3" s="23">
        <f aca="true" t="shared" si="1" ref="N3:N19">SUM(B3:M3)</f>
        <v>1200</v>
      </c>
    </row>
    <row r="4" spans="1:14" ht="12.75">
      <c r="A4" s="15" t="s">
        <v>41</v>
      </c>
      <c r="B4" s="25">
        <v>1000</v>
      </c>
      <c r="C4" s="25">
        <f aca="true" t="shared" si="2" ref="C4:M4">SUM(B4)</f>
        <v>1000</v>
      </c>
      <c r="D4" s="25">
        <f t="shared" si="2"/>
        <v>1000</v>
      </c>
      <c r="E4" s="25">
        <f t="shared" si="2"/>
        <v>1000</v>
      </c>
      <c r="F4" s="25">
        <f t="shared" si="2"/>
        <v>1000</v>
      </c>
      <c r="G4" s="25">
        <f t="shared" si="2"/>
        <v>1000</v>
      </c>
      <c r="H4" s="25">
        <f t="shared" si="2"/>
        <v>1000</v>
      </c>
      <c r="I4" s="25">
        <f t="shared" si="2"/>
        <v>1000</v>
      </c>
      <c r="J4" s="25">
        <f t="shared" si="2"/>
        <v>1000</v>
      </c>
      <c r="K4" s="25">
        <f t="shared" si="2"/>
        <v>1000</v>
      </c>
      <c r="L4" s="25">
        <f t="shared" si="2"/>
        <v>1000</v>
      </c>
      <c r="M4" s="25">
        <f t="shared" si="2"/>
        <v>1000</v>
      </c>
      <c r="N4" s="23">
        <f t="shared" si="1"/>
        <v>12000</v>
      </c>
    </row>
    <row r="5" spans="1:14" ht="12.75">
      <c r="A5" s="15" t="s">
        <v>70</v>
      </c>
      <c r="B5" s="25">
        <v>50</v>
      </c>
      <c r="C5" s="25">
        <f aca="true" t="shared" si="3" ref="C5:M5">SUM(B5)</f>
        <v>50</v>
      </c>
      <c r="D5" s="25">
        <f t="shared" si="3"/>
        <v>50</v>
      </c>
      <c r="E5" s="25">
        <f t="shared" si="3"/>
        <v>50</v>
      </c>
      <c r="F5" s="25">
        <f t="shared" si="3"/>
        <v>50</v>
      </c>
      <c r="G5" s="25">
        <f t="shared" si="3"/>
        <v>50</v>
      </c>
      <c r="H5" s="25">
        <f t="shared" si="3"/>
        <v>50</v>
      </c>
      <c r="I5" s="25">
        <f t="shared" si="3"/>
        <v>50</v>
      </c>
      <c r="J5" s="25">
        <f t="shared" si="3"/>
        <v>50</v>
      </c>
      <c r="K5" s="25">
        <f t="shared" si="3"/>
        <v>50</v>
      </c>
      <c r="L5" s="25">
        <f t="shared" si="3"/>
        <v>50</v>
      </c>
      <c r="M5" s="25">
        <f t="shared" si="3"/>
        <v>50</v>
      </c>
      <c r="N5" s="23">
        <f t="shared" si="1"/>
        <v>600</v>
      </c>
    </row>
    <row r="6" spans="1:14" ht="12.75">
      <c r="A6" s="15" t="s">
        <v>11</v>
      </c>
      <c r="B6" s="25">
        <v>1600</v>
      </c>
      <c r="C6" s="25">
        <f aca="true" t="shared" si="4" ref="C6:M6">SUM(B6)</f>
        <v>1600</v>
      </c>
      <c r="D6" s="25">
        <f t="shared" si="4"/>
        <v>1600</v>
      </c>
      <c r="E6" s="25">
        <f t="shared" si="4"/>
        <v>1600</v>
      </c>
      <c r="F6" s="25">
        <f t="shared" si="4"/>
        <v>1600</v>
      </c>
      <c r="G6" s="25">
        <f t="shared" si="4"/>
        <v>1600</v>
      </c>
      <c r="H6" s="25">
        <f t="shared" si="4"/>
        <v>1600</v>
      </c>
      <c r="I6" s="25">
        <f t="shared" si="4"/>
        <v>1600</v>
      </c>
      <c r="J6" s="25">
        <f t="shared" si="4"/>
        <v>1600</v>
      </c>
      <c r="K6" s="25">
        <f t="shared" si="4"/>
        <v>1600</v>
      </c>
      <c r="L6" s="25">
        <f t="shared" si="4"/>
        <v>1600</v>
      </c>
      <c r="M6" s="25">
        <f t="shared" si="4"/>
        <v>1600</v>
      </c>
      <c r="N6" s="23">
        <f t="shared" si="1"/>
        <v>19200</v>
      </c>
    </row>
    <row r="7" spans="1:14" ht="12.75">
      <c r="A7" s="15" t="s">
        <v>12</v>
      </c>
      <c r="B7" s="25">
        <v>3000</v>
      </c>
      <c r="C7" s="25">
        <f aca="true" t="shared" si="5" ref="C7:M7">SUM(B7)</f>
        <v>3000</v>
      </c>
      <c r="D7" s="25">
        <f t="shared" si="5"/>
        <v>3000</v>
      </c>
      <c r="E7" s="25">
        <f t="shared" si="5"/>
        <v>3000</v>
      </c>
      <c r="F7" s="25">
        <f t="shared" si="5"/>
        <v>3000</v>
      </c>
      <c r="G7" s="25">
        <f t="shared" si="5"/>
        <v>3000</v>
      </c>
      <c r="H7" s="25">
        <f t="shared" si="5"/>
        <v>3000</v>
      </c>
      <c r="I7" s="25">
        <f t="shared" si="5"/>
        <v>3000</v>
      </c>
      <c r="J7" s="25">
        <f t="shared" si="5"/>
        <v>3000</v>
      </c>
      <c r="K7" s="25">
        <f t="shared" si="5"/>
        <v>3000</v>
      </c>
      <c r="L7" s="25">
        <f t="shared" si="5"/>
        <v>3000</v>
      </c>
      <c r="M7" s="25">
        <f t="shared" si="5"/>
        <v>3000</v>
      </c>
      <c r="N7" s="23">
        <f t="shared" si="1"/>
        <v>36000</v>
      </c>
    </row>
    <row r="8" spans="1:14" ht="12.75">
      <c r="A8" s="15" t="s">
        <v>13</v>
      </c>
      <c r="B8" s="25">
        <v>550</v>
      </c>
      <c r="C8" s="25">
        <f aca="true" t="shared" si="6" ref="C8:M8">SUM(B8)</f>
        <v>550</v>
      </c>
      <c r="D8" s="25">
        <f t="shared" si="6"/>
        <v>550</v>
      </c>
      <c r="E8" s="25">
        <f t="shared" si="6"/>
        <v>550</v>
      </c>
      <c r="F8" s="25">
        <f t="shared" si="6"/>
        <v>550</v>
      </c>
      <c r="G8" s="25">
        <f t="shared" si="6"/>
        <v>550</v>
      </c>
      <c r="H8" s="25">
        <f t="shared" si="6"/>
        <v>550</v>
      </c>
      <c r="I8" s="25">
        <f t="shared" si="6"/>
        <v>550</v>
      </c>
      <c r="J8" s="25">
        <f t="shared" si="6"/>
        <v>550</v>
      </c>
      <c r="K8" s="25">
        <f t="shared" si="6"/>
        <v>550</v>
      </c>
      <c r="L8" s="25">
        <f t="shared" si="6"/>
        <v>550</v>
      </c>
      <c r="M8" s="25">
        <f t="shared" si="6"/>
        <v>550</v>
      </c>
      <c r="N8" s="23">
        <f t="shared" si="1"/>
        <v>6600</v>
      </c>
    </row>
    <row r="9" spans="1:14" ht="12.75">
      <c r="A9" s="15" t="s">
        <v>72</v>
      </c>
      <c r="B9" s="25">
        <v>50</v>
      </c>
      <c r="C9" s="25">
        <f aca="true" t="shared" si="7" ref="C9:M9">SUM(B9)</f>
        <v>50</v>
      </c>
      <c r="D9" s="25">
        <f t="shared" si="7"/>
        <v>50</v>
      </c>
      <c r="E9" s="25">
        <f t="shared" si="7"/>
        <v>50</v>
      </c>
      <c r="F9" s="25">
        <f t="shared" si="7"/>
        <v>50</v>
      </c>
      <c r="G9" s="25">
        <f t="shared" si="7"/>
        <v>50</v>
      </c>
      <c r="H9" s="25">
        <f t="shared" si="7"/>
        <v>50</v>
      </c>
      <c r="I9" s="25">
        <f t="shared" si="7"/>
        <v>50</v>
      </c>
      <c r="J9" s="25">
        <f t="shared" si="7"/>
        <v>50</v>
      </c>
      <c r="K9" s="25">
        <f t="shared" si="7"/>
        <v>50</v>
      </c>
      <c r="L9" s="25">
        <f t="shared" si="7"/>
        <v>50</v>
      </c>
      <c r="M9" s="25">
        <f t="shared" si="7"/>
        <v>50</v>
      </c>
      <c r="N9" s="23">
        <f t="shared" si="1"/>
        <v>600</v>
      </c>
    </row>
    <row r="10" spans="1:14" ht="12.75">
      <c r="A10" s="15" t="s">
        <v>46</v>
      </c>
      <c r="B10" s="25">
        <v>1000</v>
      </c>
      <c r="C10" s="25">
        <f aca="true" t="shared" si="8" ref="C10:M10">SUM(B10)</f>
        <v>1000</v>
      </c>
      <c r="D10" s="25">
        <f t="shared" si="8"/>
        <v>1000</v>
      </c>
      <c r="E10" s="25">
        <f t="shared" si="8"/>
        <v>1000</v>
      </c>
      <c r="F10" s="25">
        <f t="shared" si="8"/>
        <v>1000</v>
      </c>
      <c r="G10" s="25">
        <f t="shared" si="8"/>
        <v>1000</v>
      </c>
      <c r="H10" s="25">
        <f t="shared" si="8"/>
        <v>1000</v>
      </c>
      <c r="I10" s="25">
        <f t="shared" si="8"/>
        <v>1000</v>
      </c>
      <c r="J10" s="25">
        <f t="shared" si="8"/>
        <v>1000</v>
      </c>
      <c r="K10" s="25">
        <f t="shared" si="8"/>
        <v>1000</v>
      </c>
      <c r="L10" s="25">
        <f t="shared" si="8"/>
        <v>1000</v>
      </c>
      <c r="M10" s="25">
        <f t="shared" si="8"/>
        <v>1000</v>
      </c>
      <c r="N10" s="23">
        <f t="shared" si="1"/>
        <v>12000</v>
      </c>
    </row>
    <row r="11" spans="1:14" ht="12.75">
      <c r="A11" s="15" t="s">
        <v>49</v>
      </c>
      <c r="B11" s="25">
        <v>450</v>
      </c>
      <c r="C11" s="25">
        <f aca="true" t="shared" si="9" ref="C11:M11">SUM(B11)</f>
        <v>450</v>
      </c>
      <c r="D11" s="25">
        <f t="shared" si="9"/>
        <v>450</v>
      </c>
      <c r="E11" s="25">
        <f t="shared" si="9"/>
        <v>450</v>
      </c>
      <c r="F11" s="25">
        <f t="shared" si="9"/>
        <v>450</v>
      </c>
      <c r="G11" s="25">
        <f t="shared" si="9"/>
        <v>450</v>
      </c>
      <c r="H11" s="25">
        <f t="shared" si="9"/>
        <v>450</v>
      </c>
      <c r="I11" s="25">
        <f t="shared" si="9"/>
        <v>450</v>
      </c>
      <c r="J11" s="25">
        <f t="shared" si="9"/>
        <v>450</v>
      </c>
      <c r="K11" s="25">
        <f t="shared" si="9"/>
        <v>450</v>
      </c>
      <c r="L11" s="25">
        <f t="shared" si="9"/>
        <v>450</v>
      </c>
      <c r="M11" s="25">
        <f t="shared" si="9"/>
        <v>450</v>
      </c>
      <c r="N11" s="23">
        <f t="shared" si="1"/>
        <v>5400</v>
      </c>
    </row>
    <row r="12" spans="1:14" ht="12.75">
      <c r="A12" s="15" t="s">
        <v>39</v>
      </c>
      <c r="B12" s="25">
        <v>100</v>
      </c>
      <c r="C12" s="25">
        <f aca="true" t="shared" si="10" ref="C12:M12">SUM(B12)</f>
        <v>100</v>
      </c>
      <c r="D12" s="25">
        <f t="shared" si="10"/>
        <v>100</v>
      </c>
      <c r="E12" s="25">
        <f t="shared" si="10"/>
        <v>100</v>
      </c>
      <c r="F12" s="25">
        <f t="shared" si="10"/>
        <v>100</v>
      </c>
      <c r="G12" s="25">
        <f t="shared" si="10"/>
        <v>100</v>
      </c>
      <c r="H12" s="25">
        <f t="shared" si="10"/>
        <v>100</v>
      </c>
      <c r="I12" s="25">
        <f t="shared" si="10"/>
        <v>100</v>
      </c>
      <c r="J12" s="25">
        <f t="shared" si="10"/>
        <v>100</v>
      </c>
      <c r="K12" s="25">
        <f t="shared" si="10"/>
        <v>100</v>
      </c>
      <c r="L12" s="25">
        <f t="shared" si="10"/>
        <v>100</v>
      </c>
      <c r="M12" s="25">
        <f t="shared" si="10"/>
        <v>100</v>
      </c>
      <c r="N12" s="23">
        <f t="shared" si="1"/>
        <v>1200</v>
      </c>
    </row>
    <row r="13" spans="1:14" ht="12.75">
      <c r="A13" s="15" t="s">
        <v>71</v>
      </c>
      <c r="B13" s="25">
        <v>150</v>
      </c>
      <c r="C13" s="25">
        <f aca="true" t="shared" si="11" ref="C13:M13">SUM(B13)</f>
        <v>150</v>
      </c>
      <c r="D13" s="25">
        <f t="shared" si="11"/>
        <v>150</v>
      </c>
      <c r="E13" s="25">
        <f t="shared" si="11"/>
        <v>150</v>
      </c>
      <c r="F13" s="25">
        <f t="shared" si="11"/>
        <v>150</v>
      </c>
      <c r="G13" s="25">
        <f t="shared" si="11"/>
        <v>150</v>
      </c>
      <c r="H13" s="25">
        <f t="shared" si="11"/>
        <v>150</v>
      </c>
      <c r="I13" s="25">
        <f t="shared" si="11"/>
        <v>150</v>
      </c>
      <c r="J13" s="25">
        <f t="shared" si="11"/>
        <v>150</v>
      </c>
      <c r="K13" s="25">
        <f t="shared" si="11"/>
        <v>150</v>
      </c>
      <c r="L13" s="25">
        <f t="shared" si="11"/>
        <v>150</v>
      </c>
      <c r="M13" s="25">
        <f t="shared" si="11"/>
        <v>150</v>
      </c>
      <c r="N13" s="23">
        <f t="shared" si="1"/>
        <v>1800</v>
      </c>
    </row>
    <row r="14" spans="1:14" ht="12.75">
      <c r="A14" s="15" t="s">
        <v>37</v>
      </c>
      <c r="B14" s="25">
        <v>150</v>
      </c>
      <c r="C14" s="25">
        <f aca="true" t="shared" si="12" ref="C14:M14">SUM(B14)</f>
        <v>150</v>
      </c>
      <c r="D14" s="25">
        <f t="shared" si="12"/>
        <v>150</v>
      </c>
      <c r="E14" s="25">
        <f t="shared" si="12"/>
        <v>150</v>
      </c>
      <c r="F14" s="25">
        <f t="shared" si="12"/>
        <v>150</v>
      </c>
      <c r="G14" s="25">
        <f t="shared" si="12"/>
        <v>150</v>
      </c>
      <c r="H14" s="25">
        <f t="shared" si="12"/>
        <v>150</v>
      </c>
      <c r="I14" s="25">
        <f t="shared" si="12"/>
        <v>150</v>
      </c>
      <c r="J14" s="25">
        <f t="shared" si="12"/>
        <v>150</v>
      </c>
      <c r="K14" s="25">
        <f t="shared" si="12"/>
        <v>150</v>
      </c>
      <c r="L14" s="25">
        <f t="shared" si="12"/>
        <v>150</v>
      </c>
      <c r="M14" s="25">
        <f t="shared" si="12"/>
        <v>150</v>
      </c>
      <c r="N14" s="23">
        <f t="shared" si="1"/>
        <v>1800</v>
      </c>
    </row>
    <row r="15" spans="1:14" ht="12.75">
      <c r="A15" s="15" t="s">
        <v>40</v>
      </c>
      <c r="B15" s="25">
        <v>75</v>
      </c>
      <c r="C15" s="25">
        <f aca="true" t="shared" si="13" ref="C15:M15">SUM(B15)</f>
        <v>75</v>
      </c>
      <c r="D15" s="25">
        <f t="shared" si="13"/>
        <v>75</v>
      </c>
      <c r="E15" s="25">
        <f t="shared" si="13"/>
        <v>75</v>
      </c>
      <c r="F15" s="25">
        <f t="shared" si="13"/>
        <v>75</v>
      </c>
      <c r="G15" s="25">
        <f t="shared" si="13"/>
        <v>75</v>
      </c>
      <c r="H15" s="25">
        <f t="shared" si="13"/>
        <v>75</v>
      </c>
      <c r="I15" s="25">
        <f t="shared" si="13"/>
        <v>75</v>
      </c>
      <c r="J15" s="25">
        <f t="shared" si="13"/>
        <v>75</v>
      </c>
      <c r="K15" s="25">
        <f t="shared" si="13"/>
        <v>75</v>
      </c>
      <c r="L15" s="25">
        <f t="shared" si="13"/>
        <v>75</v>
      </c>
      <c r="M15" s="25">
        <f t="shared" si="13"/>
        <v>75</v>
      </c>
      <c r="N15" s="23">
        <f t="shared" si="1"/>
        <v>900</v>
      </c>
    </row>
    <row r="16" spans="1:14" ht="12.75">
      <c r="A16" s="15" t="s">
        <v>8</v>
      </c>
      <c r="B16" s="25">
        <v>2200</v>
      </c>
      <c r="C16" s="25">
        <f aca="true" t="shared" si="14" ref="C16:M16">SUM(B16)</f>
        <v>2200</v>
      </c>
      <c r="D16" s="25">
        <f t="shared" si="14"/>
        <v>2200</v>
      </c>
      <c r="E16" s="25">
        <f t="shared" si="14"/>
        <v>2200</v>
      </c>
      <c r="F16" s="25">
        <f t="shared" si="14"/>
        <v>2200</v>
      </c>
      <c r="G16" s="25">
        <f t="shared" si="14"/>
        <v>2200</v>
      </c>
      <c r="H16" s="25">
        <f t="shared" si="14"/>
        <v>2200</v>
      </c>
      <c r="I16" s="25">
        <f t="shared" si="14"/>
        <v>2200</v>
      </c>
      <c r="J16" s="25">
        <f t="shared" si="14"/>
        <v>2200</v>
      </c>
      <c r="K16" s="25">
        <f t="shared" si="14"/>
        <v>2200</v>
      </c>
      <c r="L16" s="25">
        <f t="shared" si="14"/>
        <v>2200</v>
      </c>
      <c r="M16" s="25">
        <f t="shared" si="14"/>
        <v>2200</v>
      </c>
      <c r="N16" s="23">
        <f t="shared" si="1"/>
        <v>26400</v>
      </c>
    </row>
    <row r="17" spans="1:14" ht="12.75">
      <c r="A17" s="15" t="s">
        <v>14</v>
      </c>
      <c r="B17" s="25">
        <v>1000</v>
      </c>
      <c r="C17" s="25">
        <f aca="true" t="shared" si="15" ref="C17:M17">SUM(B17)</f>
        <v>1000</v>
      </c>
      <c r="D17" s="25">
        <f t="shared" si="15"/>
        <v>1000</v>
      </c>
      <c r="E17" s="25">
        <f t="shared" si="15"/>
        <v>1000</v>
      </c>
      <c r="F17" s="25">
        <f t="shared" si="15"/>
        <v>1000</v>
      </c>
      <c r="G17" s="25">
        <f t="shared" si="15"/>
        <v>1000</v>
      </c>
      <c r="H17" s="25">
        <f t="shared" si="15"/>
        <v>1000</v>
      </c>
      <c r="I17" s="25">
        <f t="shared" si="15"/>
        <v>1000</v>
      </c>
      <c r="J17" s="25">
        <f t="shared" si="15"/>
        <v>1000</v>
      </c>
      <c r="K17" s="25">
        <f t="shared" si="15"/>
        <v>1000</v>
      </c>
      <c r="L17" s="25">
        <f t="shared" si="15"/>
        <v>1000</v>
      </c>
      <c r="M17" s="25">
        <f t="shared" si="15"/>
        <v>1000</v>
      </c>
      <c r="N17" s="23">
        <f t="shared" si="1"/>
        <v>12000</v>
      </c>
    </row>
    <row r="18" spans="1:14" ht="12.75">
      <c r="A18" s="15" t="s">
        <v>76</v>
      </c>
      <c r="B18" s="25">
        <v>417</v>
      </c>
      <c r="C18" s="25">
        <f aca="true" t="shared" si="16" ref="C18:M18">SUM(B18)</f>
        <v>417</v>
      </c>
      <c r="D18" s="25">
        <f t="shared" si="16"/>
        <v>417</v>
      </c>
      <c r="E18" s="25">
        <f t="shared" si="16"/>
        <v>417</v>
      </c>
      <c r="F18" s="25">
        <f t="shared" si="16"/>
        <v>417</v>
      </c>
      <c r="G18" s="25">
        <f t="shared" si="16"/>
        <v>417</v>
      </c>
      <c r="H18" s="25">
        <f t="shared" si="16"/>
        <v>417</v>
      </c>
      <c r="I18" s="25">
        <f t="shared" si="16"/>
        <v>417</v>
      </c>
      <c r="J18" s="25">
        <f t="shared" si="16"/>
        <v>417</v>
      </c>
      <c r="K18" s="25">
        <f t="shared" si="16"/>
        <v>417</v>
      </c>
      <c r="L18" s="25">
        <f t="shared" si="16"/>
        <v>417</v>
      </c>
      <c r="M18" s="25">
        <f t="shared" si="16"/>
        <v>417</v>
      </c>
      <c r="N18" s="23">
        <f t="shared" si="1"/>
        <v>5004</v>
      </c>
    </row>
    <row r="19" spans="1:14" ht="13.5" thickBot="1">
      <c r="A19" s="15" t="s">
        <v>10</v>
      </c>
      <c r="B19" s="25">
        <v>0</v>
      </c>
      <c r="C19" s="25">
        <f aca="true" t="shared" si="17" ref="C19:M19">SUM(B19)</f>
        <v>0</v>
      </c>
      <c r="D19" s="25">
        <f t="shared" si="17"/>
        <v>0</v>
      </c>
      <c r="E19" s="25">
        <f t="shared" si="17"/>
        <v>0</v>
      </c>
      <c r="F19" s="25">
        <f t="shared" si="17"/>
        <v>0</v>
      </c>
      <c r="G19" s="25">
        <f t="shared" si="17"/>
        <v>0</v>
      </c>
      <c r="H19" s="25">
        <f t="shared" si="17"/>
        <v>0</v>
      </c>
      <c r="I19" s="25">
        <f t="shared" si="17"/>
        <v>0</v>
      </c>
      <c r="J19" s="25">
        <f t="shared" si="17"/>
        <v>0</v>
      </c>
      <c r="K19" s="25">
        <f t="shared" si="17"/>
        <v>0</v>
      </c>
      <c r="L19" s="25">
        <f t="shared" si="17"/>
        <v>0</v>
      </c>
      <c r="M19" s="25">
        <f t="shared" si="17"/>
        <v>0</v>
      </c>
      <c r="N19" s="23">
        <f t="shared" si="1"/>
        <v>0</v>
      </c>
    </row>
    <row r="20" spans="1:14" ht="12.75">
      <c r="A20" s="16" t="s">
        <v>74</v>
      </c>
      <c r="B20" s="26">
        <f aca="true" t="shared" si="18" ref="B20:N20">SUM(B3:B19)</f>
        <v>11892</v>
      </c>
      <c r="C20" s="26">
        <f t="shared" si="18"/>
        <v>11892</v>
      </c>
      <c r="D20" s="26">
        <f t="shared" si="18"/>
        <v>11892</v>
      </c>
      <c r="E20" s="26">
        <f t="shared" si="18"/>
        <v>11892</v>
      </c>
      <c r="F20" s="26">
        <f t="shared" si="18"/>
        <v>11892</v>
      </c>
      <c r="G20" s="26">
        <f t="shared" si="18"/>
        <v>11892</v>
      </c>
      <c r="H20" s="26">
        <f t="shared" si="18"/>
        <v>11892</v>
      </c>
      <c r="I20" s="26">
        <f t="shared" si="18"/>
        <v>11892</v>
      </c>
      <c r="J20" s="26">
        <f t="shared" si="18"/>
        <v>11892</v>
      </c>
      <c r="K20" s="26">
        <f t="shared" si="18"/>
        <v>11892</v>
      </c>
      <c r="L20" s="26">
        <f t="shared" si="18"/>
        <v>11892</v>
      </c>
      <c r="M20" s="26">
        <f t="shared" si="18"/>
        <v>11892</v>
      </c>
      <c r="N20" s="26">
        <f t="shared" si="18"/>
        <v>142704</v>
      </c>
    </row>
    <row r="21" spans="1:14" ht="12.75">
      <c r="A21" s="12" t="s">
        <v>75</v>
      </c>
      <c r="B21" s="33" t="s">
        <v>90</v>
      </c>
      <c r="C21" s="33" t="s">
        <v>91</v>
      </c>
      <c r="D21" s="33" t="s">
        <v>92</v>
      </c>
      <c r="E21" s="33" t="s">
        <v>93</v>
      </c>
      <c r="F21" s="19">
        <v>181</v>
      </c>
      <c r="G21" s="19">
        <v>2197</v>
      </c>
      <c r="H21" s="19">
        <v>4773</v>
      </c>
      <c r="I21" s="19">
        <v>6845</v>
      </c>
      <c r="J21" s="19">
        <v>10037</v>
      </c>
      <c r="K21" s="19">
        <v>12613</v>
      </c>
      <c r="L21" s="19">
        <v>15693</v>
      </c>
      <c r="M21" s="19">
        <v>18941</v>
      </c>
      <c r="N21" s="19">
        <v>54868</v>
      </c>
    </row>
  </sheetData>
  <printOptions/>
  <pageMargins left="0" right="0" top="1" bottom="1" header="0.5" footer="0.5"/>
  <pageSetup fitToHeight="1" fitToWidth="1" horizontalDpi="600" verticalDpi="600" orientation="landscape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25">
      <selection activeCell="D22" sqref="D22:E24"/>
    </sheetView>
  </sheetViews>
  <sheetFormatPr defaultColWidth="9.140625" defaultRowHeight="12.75"/>
  <cols>
    <col min="1" max="1" width="17.7109375" style="0" customWidth="1"/>
    <col min="2" max="2" width="12.8515625" style="3" customWidth="1"/>
    <col min="4" max="4" width="17.7109375" style="0" customWidth="1"/>
    <col min="5" max="5" width="12.8515625" style="0" customWidth="1"/>
  </cols>
  <sheetData>
    <row r="1" spans="1:5" ht="12.75">
      <c r="A1" s="34" t="s">
        <v>0</v>
      </c>
      <c r="B1" s="34"/>
      <c r="D1" t="s">
        <v>7</v>
      </c>
      <c r="E1" s="3"/>
    </row>
    <row r="2" spans="1:5" ht="12.75">
      <c r="A2" s="1" t="s">
        <v>1</v>
      </c>
      <c r="B2" s="2">
        <v>43000</v>
      </c>
      <c r="D2" t="s">
        <v>8</v>
      </c>
      <c r="E2" s="3">
        <v>2200</v>
      </c>
    </row>
    <row r="3" spans="1:5" ht="12.75">
      <c r="A3" t="s">
        <v>96</v>
      </c>
      <c r="B3" s="3">
        <v>300</v>
      </c>
      <c r="D3" t="s">
        <v>15</v>
      </c>
      <c r="E3" s="3">
        <v>50</v>
      </c>
    </row>
    <row r="4" spans="1:5" ht="12.75">
      <c r="A4" t="s">
        <v>97</v>
      </c>
      <c r="B4" s="3">
        <v>200</v>
      </c>
      <c r="D4" t="s">
        <v>37</v>
      </c>
      <c r="E4" s="3">
        <v>150</v>
      </c>
    </row>
    <row r="5" spans="1:5" ht="12.75">
      <c r="A5" t="s">
        <v>94</v>
      </c>
      <c r="B5" s="3">
        <v>3000</v>
      </c>
      <c r="D5" t="s">
        <v>38</v>
      </c>
      <c r="E5" s="3">
        <v>150</v>
      </c>
    </row>
    <row r="6" spans="1:5" ht="12.75">
      <c r="A6" t="s">
        <v>2</v>
      </c>
      <c r="B6" s="3">
        <v>50</v>
      </c>
      <c r="D6" t="s">
        <v>39</v>
      </c>
      <c r="E6" s="3">
        <v>75</v>
      </c>
    </row>
    <row r="7" spans="1:5" ht="12.75">
      <c r="A7" t="s">
        <v>19</v>
      </c>
      <c r="B7" s="3">
        <v>500</v>
      </c>
      <c r="D7" t="s">
        <v>40</v>
      </c>
      <c r="E7" s="3">
        <v>100</v>
      </c>
    </row>
    <row r="8" spans="1:5" ht="12.75">
      <c r="A8" t="s">
        <v>95</v>
      </c>
      <c r="B8" s="3">
        <v>2040</v>
      </c>
      <c r="D8" t="s">
        <v>9</v>
      </c>
      <c r="E8" s="3">
        <v>417</v>
      </c>
    </row>
    <row r="9" spans="1:5" ht="12.75">
      <c r="A9" t="s">
        <v>3</v>
      </c>
      <c r="B9" s="3">
        <v>500</v>
      </c>
      <c r="D9" t="s">
        <v>41</v>
      </c>
      <c r="E9" s="3">
        <v>1000</v>
      </c>
    </row>
    <row r="10" spans="1:5" ht="12.75">
      <c r="A10" t="s">
        <v>4</v>
      </c>
      <c r="B10" s="3">
        <v>200</v>
      </c>
      <c r="D10" t="s">
        <v>46</v>
      </c>
      <c r="E10" s="3">
        <v>1000</v>
      </c>
    </row>
    <row r="11" spans="1:5" ht="12.75">
      <c r="A11" t="s">
        <v>98</v>
      </c>
      <c r="B11" s="3">
        <v>3500</v>
      </c>
      <c r="D11" t="s">
        <v>11</v>
      </c>
      <c r="E11" s="3">
        <v>1600</v>
      </c>
    </row>
    <row r="12" spans="1:8" ht="12.75">
      <c r="A12" t="s">
        <v>20</v>
      </c>
      <c r="B12" s="3">
        <v>300</v>
      </c>
      <c r="D12" t="s">
        <v>12</v>
      </c>
      <c r="E12" s="3">
        <v>3000</v>
      </c>
      <c r="H12" s="3"/>
    </row>
    <row r="13" spans="1:5" ht="12.75">
      <c r="A13" t="s">
        <v>99</v>
      </c>
      <c r="B13" s="3">
        <v>1000</v>
      </c>
      <c r="D13" t="s">
        <v>13</v>
      </c>
      <c r="E13" s="3">
        <v>300</v>
      </c>
    </row>
    <row r="14" spans="1:5" ht="12.75">
      <c r="A14" t="s">
        <v>35</v>
      </c>
      <c r="B14" s="3">
        <v>800</v>
      </c>
      <c r="D14" t="s">
        <v>14</v>
      </c>
      <c r="E14" s="3">
        <v>1000</v>
      </c>
    </row>
    <row r="15" spans="1:5" ht="12.75">
      <c r="A15" t="s">
        <v>21</v>
      </c>
      <c r="B15" s="3">
        <v>500</v>
      </c>
      <c r="D15" t="s">
        <v>36</v>
      </c>
      <c r="E15" s="3">
        <v>25</v>
      </c>
    </row>
    <row r="16" spans="1:5" ht="12.75">
      <c r="A16" t="s">
        <v>31</v>
      </c>
      <c r="B16" s="3">
        <v>50</v>
      </c>
      <c r="D16" t="s">
        <v>49</v>
      </c>
      <c r="E16" s="4">
        <v>465</v>
      </c>
    </row>
    <row r="17" spans="1:5" ht="12.75">
      <c r="A17" t="s">
        <v>32</v>
      </c>
      <c r="B17" s="3">
        <v>50</v>
      </c>
      <c r="E17" s="3"/>
    </row>
    <row r="18" spans="1:5" ht="12.75">
      <c r="A18" t="s">
        <v>33</v>
      </c>
      <c r="B18" s="3">
        <v>75</v>
      </c>
      <c r="E18" s="4"/>
    </row>
    <row r="19" spans="1:5" ht="12.75">
      <c r="A19" t="s">
        <v>34</v>
      </c>
      <c r="B19" s="3">
        <v>300</v>
      </c>
      <c r="E19" s="4"/>
    </row>
    <row r="20" spans="1:2" ht="12.75">
      <c r="A20" t="s">
        <v>22</v>
      </c>
      <c r="B20" s="3">
        <v>200</v>
      </c>
    </row>
    <row r="21" spans="1:2" ht="12.75">
      <c r="A21" t="s">
        <v>23</v>
      </c>
      <c r="B21" s="3">
        <v>50</v>
      </c>
    </row>
    <row r="22" spans="1:5" ht="12.75">
      <c r="A22" t="s">
        <v>25</v>
      </c>
      <c r="B22" s="3">
        <v>20</v>
      </c>
      <c r="D22" s="31" t="s">
        <v>16</v>
      </c>
      <c r="E22" s="32">
        <f>SUM(E2:E21)</f>
        <v>11532</v>
      </c>
    </row>
    <row r="23" spans="1:5" ht="12.75">
      <c r="A23" t="s">
        <v>28</v>
      </c>
      <c r="B23" s="3">
        <v>75</v>
      </c>
      <c r="D23" s="31" t="s">
        <v>18</v>
      </c>
      <c r="E23" s="32">
        <f>SUM(E22*6)</f>
        <v>69192</v>
      </c>
    </row>
    <row r="24" spans="1:5" ht="12.75">
      <c r="A24" t="s">
        <v>24</v>
      </c>
      <c r="B24" s="3">
        <v>30</v>
      </c>
      <c r="D24" s="31" t="s">
        <v>17</v>
      </c>
      <c r="E24" s="32">
        <f>SUM(B41+E23)</f>
        <v>126507</v>
      </c>
    </row>
    <row r="25" spans="1:2" ht="12.75">
      <c r="A25" t="s">
        <v>26</v>
      </c>
      <c r="B25" s="3">
        <v>30</v>
      </c>
    </row>
    <row r="26" spans="1:2" ht="12.75">
      <c r="A26" t="s">
        <v>27</v>
      </c>
      <c r="B26" s="3">
        <v>20</v>
      </c>
    </row>
    <row r="27" spans="1:2" ht="12.75">
      <c r="A27" t="s">
        <v>29</v>
      </c>
      <c r="B27" s="3">
        <v>25</v>
      </c>
    </row>
    <row r="28" spans="1:2" ht="12.75">
      <c r="A28" t="s">
        <v>30</v>
      </c>
      <c r="B28" s="3">
        <v>300</v>
      </c>
    </row>
    <row r="29" spans="1:2" ht="12.75">
      <c r="A29" t="s">
        <v>6</v>
      </c>
      <c r="B29" s="3">
        <v>200</v>
      </c>
    </row>
    <row r="41" spans="1:2" ht="12.75">
      <c r="A41" s="31" t="s">
        <v>5</v>
      </c>
      <c r="B41" s="32">
        <f>SUM(B2:B40)</f>
        <v>57315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B5" sqref="B5"/>
    </sheetView>
  </sheetViews>
  <sheetFormatPr defaultColWidth="9.140625" defaultRowHeight="12.75"/>
  <cols>
    <col min="1" max="1" width="15.7109375" style="0" customWidth="1"/>
    <col min="2" max="2" width="9.140625" style="5" customWidth="1"/>
  </cols>
  <sheetData>
    <row r="1" ht="12.75">
      <c r="A1" t="s">
        <v>50</v>
      </c>
    </row>
    <row r="2" spans="1:2" ht="12.75">
      <c r="A2" t="s">
        <v>8</v>
      </c>
      <c r="B2" s="5">
        <v>800</v>
      </c>
    </row>
    <row r="3" spans="1:2" ht="12.75">
      <c r="A3" t="s">
        <v>51</v>
      </c>
      <c r="B3" s="5">
        <v>0</v>
      </c>
    </row>
    <row r="4" spans="1:2" ht="12.75">
      <c r="A4" t="s">
        <v>37</v>
      </c>
      <c r="B4" s="5">
        <v>90</v>
      </c>
    </row>
    <row r="5" spans="1:2" ht="12.75">
      <c r="A5" t="s">
        <v>52</v>
      </c>
      <c r="B5" s="5">
        <v>300</v>
      </c>
    </row>
    <row r="6" spans="1:2" ht="12.75">
      <c r="A6" t="s">
        <v>53</v>
      </c>
      <c r="B6" s="5">
        <v>30</v>
      </c>
    </row>
    <row r="7" spans="1:2" ht="12.75">
      <c r="A7" t="s">
        <v>54</v>
      </c>
      <c r="B7" s="5">
        <v>200</v>
      </c>
    </row>
    <row r="8" spans="1:2" ht="12.75">
      <c r="A8" t="s">
        <v>55</v>
      </c>
      <c r="B8" s="5">
        <v>400</v>
      </c>
    </row>
    <row r="9" spans="1:2" ht="12.75">
      <c r="A9" t="s">
        <v>56</v>
      </c>
      <c r="B9" s="5">
        <v>250</v>
      </c>
    </row>
    <row r="10" spans="1:2" ht="12.75">
      <c r="A10" t="s">
        <v>57</v>
      </c>
      <c r="B10" s="5">
        <v>100</v>
      </c>
    </row>
    <row r="11" spans="1:2" ht="12.75">
      <c r="A11" t="s">
        <v>58</v>
      </c>
      <c r="B11" s="5">
        <v>50</v>
      </c>
    </row>
    <row r="12" spans="1:2" ht="12.75">
      <c r="A12" t="s">
        <v>59</v>
      </c>
      <c r="B12" s="5">
        <v>200</v>
      </c>
    </row>
    <row r="13" spans="1:2" ht="12.75">
      <c r="A13" t="s">
        <v>60</v>
      </c>
      <c r="B13" s="5">
        <v>300</v>
      </c>
    </row>
    <row r="14" spans="1:2" ht="12.75">
      <c r="A14" t="s">
        <v>62</v>
      </c>
      <c r="B14" s="5">
        <v>200</v>
      </c>
    </row>
    <row r="16" spans="1:2" ht="12.75">
      <c r="A16" t="s">
        <v>63</v>
      </c>
      <c r="B16" s="5">
        <v>80</v>
      </c>
    </row>
    <row r="18" spans="1:2" ht="12.75">
      <c r="A18" t="s">
        <v>61</v>
      </c>
      <c r="B18" s="5">
        <f>SUM(B2:B16)</f>
        <v>3000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Cruz</dc:creator>
  <cp:keywords/>
  <dc:description/>
  <cp:lastModifiedBy>Krexcoat</cp:lastModifiedBy>
  <cp:lastPrinted>2002-09-24T16:42:54Z</cp:lastPrinted>
  <dcterms:created xsi:type="dcterms:W3CDTF">2002-03-27T21:20:20Z</dcterms:created>
  <dcterms:modified xsi:type="dcterms:W3CDTF">2002-10-09T02:07:37Z</dcterms:modified>
  <cp:category/>
  <cp:version/>
  <cp:contentType/>
  <cp:contentStatus/>
</cp:coreProperties>
</file>